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Calculation " sheetId="1" r:id="rId1"/>
    <sheet name="Summary" sheetId="2" r:id="rId2"/>
  </sheets>
  <calcPr calcId="124519"/>
</workbook>
</file>

<file path=xl/calcChain.xml><?xml version="1.0" encoding="utf-8"?>
<calcChain xmlns="http://schemas.openxmlformats.org/spreadsheetml/2006/main">
  <c r="E10" i="1"/>
  <c r="C3" i="2"/>
  <c r="C2"/>
  <c r="E5" i="1"/>
  <c r="E50"/>
  <c r="F51" s="1"/>
  <c r="E13" i="2" s="1"/>
  <c r="E47" i="1"/>
  <c r="E45"/>
  <c r="E46"/>
  <c r="E44"/>
  <c r="E43"/>
  <c r="E42"/>
  <c r="E41"/>
  <c r="E38"/>
  <c r="E37"/>
  <c r="E34"/>
  <c r="E33"/>
  <c r="E32"/>
  <c r="E31"/>
  <c r="E30"/>
  <c r="E26"/>
  <c r="E25"/>
  <c r="E22"/>
  <c r="E21"/>
  <c r="E13"/>
  <c r="F14" s="1"/>
  <c r="E6" i="2" s="1"/>
  <c r="E18" i="1"/>
  <c r="E17"/>
  <c r="E16"/>
  <c r="E9"/>
  <c r="E8"/>
  <c r="E7"/>
  <c r="E6"/>
  <c r="F39" l="1"/>
  <c r="E11" i="2" s="1"/>
  <c r="F27" i="1"/>
  <c r="E9" i="2" s="1"/>
  <c r="F23" i="1"/>
  <c r="E8" i="2" s="1"/>
  <c r="F11" i="1"/>
  <c r="E5" i="2" s="1"/>
  <c r="F35" i="1"/>
  <c r="E10" i="2" s="1"/>
  <c r="F48" i="1"/>
  <c r="E12" i="2" s="1"/>
  <c r="F19" i="1"/>
  <c r="E7" i="2" s="1"/>
  <c r="E14" l="1"/>
  <c r="F52" i="1"/>
</calcChain>
</file>

<file path=xl/sharedStrings.xml><?xml version="1.0" encoding="utf-8"?>
<sst xmlns="http://schemas.openxmlformats.org/spreadsheetml/2006/main" count="151" uniqueCount="124">
  <si>
    <t>Year of experience in similar kind of jobs (Teaching / Research / Extension / Extension project)  : 1 mark per year of satisfactory completion of service</t>
  </si>
  <si>
    <t>No. of 14-days or more days' training received in foreign laboratory situated in North America / Europe or Australia-1 mark per programme with a maximum mark of 1</t>
  </si>
  <si>
    <t>No. of 14-days or more days' training received in in Institutes / organizations situated in India and/or  SAARC Countries - 1 mark per programme with a maximum mark of 1</t>
  </si>
  <si>
    <t>No. of book(s)/chapter(s) as first or second author (0.5 mark per no. with a maximum of 1 mark)</t>
  </si>
  <si>
    <t>No. of Popular  Articles/Bulletins as first or second author (0.25 marks per article with a maximum of 1 mark)</t>
  </si>
  <si>
    <t>Are you a recipient of Gold Medal in Graduation (Write Y for Yes, N for No)-2 marks</t>
  </si>
  <si>
    <t>Are you a recipient of Gold Medal in Master Degree (Write Y for Yes, N for No)-2 marks</t>
  </si>
  <si>
    <t xml:space="preserve">Are you a recipient of JRF at National Level after Graduation for admission Master Degree course (Write Y for Yes, N for No)-2 marks </t>
  </si>
  <si>
    <t xml:space="preserve">Are you a recipient of such Scholarships or Fellowships (viz. SRF, RGNF, UGC etc.) for pursuing Doctoral Degree programme (Write Y for Yes, N for No)-1 mark </t>
  </si>
  <si>
    <t xml:space="preserve">Are you a recipient of Best Master Degree Thesis Award (Write Y for Yes, N for No)-1 mark </t>
  </si>
  <si>
    <t>Are you a recipient of Best Doctoral Degree Thesis Award (Write Y for Yes, N for No)-1 mark</t>
  </si>
  <si>
    <t>Experience of Working/ Training in International organisation/ Laboratory other than the Post Doctoral Fellow/ Organization of national and international programmes / organisation of farmers' Training Courses / organisation of FLD, OFT / organization of exhibitions / PG student guidance / TV talk / Radio talk / invited lectures / external examiner / project handling (externally funded only) / other such kind of experience (Mention Number of cases) -  0.25 marks per activity</t>
  </si>
  <si>
    <t>Auto-calculation values</t>
  </si>
  <si>
    <t>Score</t>
  </si>
  <si>
    <t>Input Value</t>
  </si>
  <si>
    <t>A. ACADEMIC INDICATORS</t>
  </si>
  <si>
    <t>ACADEMIC SCORE</t>
  </si>
  <si>
    <t>B. PREVIOUS WORK EXPERIENCE</t>
  </si>
  <si>
    <t>WORK EXPERIENCE SCORE</t>
  </si>
  <si>
    <t>C. SEMINAR, SYMPOSIUM, WORKSHOP</t>
  </si>
  <si>
    <t>SCORE FROM SEMINAR, SYMPOSIUM, WORKSHOP</t>
  </si>
  <si>
    <t>D. TRAINING</t>
  </si>
  <si>
    <t>SCORE FROM TRAINING</t>
  </si>
  <si>
    <t>E. RESEARCH CONTRIBUTION</t>
  </si>
  <si>
    <t>RESEARCH CONTRIBUTION SCORE</t>
  </si>
  <si>
    <t xml:space="preserve">Auto-calculation </t>
  </si>
  <si>
    <t>values</t>
  </si>
  <si>
    <t>G. BOOK/CHAPTER/POPULAR ARTICLE/BULLETIN</t>
  </si>
  <si>
    <t>SCORE FROM BOOK/CHAPTER/POPULAR ARTICLE/BULLETIN</t>
  </si>
  <si>
    <t>H. MEDAL, FELLOWSHIP, AWARD</t>
  </si>
  <si>
    <t>SCORE FROM MEDAL, FELLOWSHIP, AWARD</t>
  </si>
  <si>
    <t>I. OTHER EXPERIENCE/ACHIEVEMENT</t>
  </si>
  <si>
    <t>OTHER EXPERIENCE/ACHIEVEMENT</t>
  </si>
  <si>
    <t>TOTAL SCORE</t>
  </si>
  <si>
    <t>A1</t>
  </si>
  <si>
    <t>A2</t>
  </si>
  <si>
    <t>A3</t>
  </si>
  <si>
    <t>A4</t>
  </si>
  <si>
    <t>A5</t>
  </si>
  <si>
    <t>A6</t>
  </si>
  <si>
    <t>B1</t>
  </si>
  <si>
    <t>C1</t>
  </si>
  <si>
    <t>C2</t>
  </si>
  <si>
    <t>C3</t>
  </si>
  <si>
    <t>D1</t>
  </si>
  <si>
    <t>D2</t>
  </si>
  <si>
    <t>E1</t>
  </si>
  <si>
    <t>E2</t>
  </si>
  <si>
    <t>F1</t>
  </si>
  <si>
    <t>F2</t>
  </si>
  <si>
    <t>F3</t>
  </si>
  <si>
    <t>F4</t>
  </si>
  <si>
    <t>F5</t>
  </si>
  <si>
    <t>G1</t>
  </si>
  <si>
    <t>G2</t>
  </si>
  <si>
    <t>H1</t>
  </si>
  <si>
    <t>H2</t>
  </si>
  <si>
    <t>H3</t>
  </si>
  <si>
    <t>H4</t>
  </si>
  <si>
    <t>H5</t>
  </si>
  <si>
    <t>H6</t>
  </si>
  <si>
    <t>H7</t>
  </si>
  <si>
    <t>I1</t>
  </si>
  <si>
    <t xml:space="preserve">No. of Seminar / Symposium / Conference / Workshop attended (0.5 marks per event to a maximum of 2.0 marks) </t>
  </si>
  <si>
    <t>No. of Best Oral Presentation Award achieved in any Seminar/ Symposium/ Conference/Workshop (0.5 mark per case with a maximum of 1)</t>
  </si>
  <si>
    <t>No. of Best Best Poster Presentation Award achieved in any Seminar/ Symposium/ Conference/Workshop (0.5 mark per case with a maximum of 1)</t>
  </si>
  <si>
    <t xml:space="preserve">No. of Patent/ Variety released (1.0 mark for each) </t>
  </si>
  <si>
    <t>No. of Trait identified, Product/ Process/Technology developed, Package of practices developed, copyrights/ registrations, other intellectual properties built, etc. (0.5 mark for each)</t>
  </si>
  <si>
    <t>Name:</t>
  </si>
  <si>
    <t>Post applied for:</t>
  </si>
  <si>
    <t>Work Experience</t>
  </si>
  <si>
    <t>Post applied:</t>
  </si>
  <si>
    <t>Score obtained</t>
  </si>
  <si>
    <t>Academic field</t>
  </si>
  <si>
    <t>CODE</t>
  </si>
  <si>
    <t>FIELD OF SCORING</t>
  </si>
  <si>
    <t>Max. Score</t>
  </si>
  <si>
    <t>Seminar, Symposium, Workshop</t>
  </si>
  <si>
    <t>Training particiption</t>
  </si>
  <si>
    <t>Research contribution</t>
  </si>
  <si>
    <t>Research paper publication</t>
  </si>
  <si>
    <t>Book/chapter/popular article/bulletin</t>
  </si>
  <si>
    <t>Medal, fellowship, award</t>
  </si>
  <si>
    <t>Other achievement</t>
  </si>
  <si>
    <t>A1 - A6</t>
  </si>
  <si>
    <t>C1 - C3</t>
  </si>
  <si>
    <t>D1 - D2</t>
  </si>
  <si>
    <t>B1 - B1</t>
  </si>
  <si>
    <t>E1 - E2</t>
  </si>
  <si>
    <t>F1 - F2</t>
  </si>
  <si>
    <t>G1 - G2</t>
  </si>
  <si>
    <t>H1 - H7</t>
  </si>
  <si>
    <t>I1 - I1</t>
  </si>
  <si>
    <t>Signature of the candidate</t>
  </si>
  <si>
    <t>Declaration</t>
  </si>
  <si>
    <t>I hereby declare that the input value entered into the specified cell are same as  mentioned in the Application form and true to the best of my knowledge and belief.</t>
  </si>
  <si>
    <t xml:space="preserve">(Insert your input value as asked in the white cells as filled in your Application form) </t>
  </si>
  <si>
    <t xml:space="preserve">Write 1, 2 or 3, if you are 1st, 2nd/Corresponding/mentor or Other author respectively </t>
  </si>
  <si>
    <r>
      <rPr>
        <b/>
        <sz val="10"/>
        <color rgb="FFC00000"/>
        <rFont val="Calibri"/>
        <family val="2"/>
        <scheme val="minor"/>
      </rPr>
      <t>ATTENTION APPLICANT</t>
    </r>
    <r>
      <rPr>
        <sz val="10"/>
        <color rgb="FFC00000"/>
        <rFont val="Calibri"/>
        <family val="2"/>
        <scheme val="minor"/>
      </rPr>
      <t>: Take print-out of the present Worksheet (</t>
    </r>
    <r>
      <rPr>
        <b/>
        <sz val="10"/>
        <color rgb="FFC00000"/>
        <rFont val="Calibri"/>
        <family val="2"/>
        <scheme val="minor"/>
      </rPr>
      <t>Calculation)</t>
    </r>
    <r>
      <rPr>
        <sz val="10"/>
        <color rgb="FFC00000"/>
        <rFont val="Calibri"/>
        <family val="2"/>
        <scheme val="minor"/>
      </rPr>
      <t xml:space="preserve"> and of the Next Worksheet (</t>
    </r>
    <r>
      <rPr>
        <b/>
        <sz val="10"/>
        <color rgb="FFC00000"/>
        <rFont val="Calibri"/>
        <family val="2"/>
        <scheme val="minor"/>
      </rPr>
      <t>Summary</t>
    </r>
    <r>
      <rPr>
        <sz val="10"/>
        <color rgb="FFC00000"/>
        <rFont val="Calibri"/>
        <family val="2"/>
        <scheme val="minor"/>
      </rPr>
      <t>), sign, and submit with the filled-in Application form</t>
    </r>
  </si>
  <si>
    <r>
      <t xml:space="preserve">F. RESEARCH PAPER PUBLICATION </t>
    </r>
    <r>
      <rPr>
        <sz val="10"/>
        <color theme="6" tint="-0.499984740745262"/>
        <rFont val="Calibri"/>
        <family val="2"/>
        <scheme val="minor"/>
      </rPr>
      <t>(</t>
    </r>
    <r>
      <rPr>
        <i/>
        <sz val="10"/>
        <color theme="6" tint="-0.499984740745262"/>
        <rFont val="Calibri"/>
        <family val="2"/>
        <scheme val="minor"/>
      </rPr>
      <t>Mention only</t>
    </r>
    <r>
      <rPr>
        <b/>
        <i/>
        <sz val="10"/>
        <color theme="6" tint="-0.499984740745262"/>
        <rFont val="Calibri"/>
        <family val="2"/>
        <scheme val="minor"/>
      </rPr>
      <t xml:space="preserve"> FIVE </t>
    </r>
    <r>
      <rPr>
        <i/>
        <sz val="10"/>
        <color theme="6" tint="-0.499984740745262"/>
        <rFont val="Calibri"/>
        <family val="2"/>
        <scheme val="minor"/>
      </rPr>
      <t>best papers according to rating)</t>
    </r>
  </si>
  <si>
    <t>SUMMARY SCORE SHEET</t>
  </si>
  <si>
    <t>AUTO-CALCULATION SHEET FOR CALCULATION OF SCORES (TO BE ATTACHED WITH APPLICATION FOR SMS/SS&amp;H OF KVK, UBKV)</t>
  </si>
  <si>
    <t>Paper-1</t>
  </si>
  <si>
    <t>Paper-2</t>
  </si>
  <si>
    <t>Paper-3</t>
  </si>
  <si>
    <t>Paper-4</t>
  </si>
  <si>
    <t>Paper-5</t>
  </si>
  <si>
    <r>
      <t>Write the paper sequence as mentioned in Section 24 in Application form)</t>
    </r>
    <r>
      <rPr>
        <i/>
        <sz val="9"/>
        <color theme="6" tint="-0.499984740745262"/>
        <rFont val="Calibri"/>
        <family val="2"/>
        <scheme val="minor"/>
      </rPr>
      <t xml:space="preserve"> </t>
    </r>
    <r>
      <rPr>
        <b/>
        <i/>
        <sz val="9"/>
        <color theme="6" tint="-0.499984740745262"/>
        <rFont val="Calibri"/>
        <family val="2"/>
        <scheme val="minor"/>
      </rPr>
      <t>[Rule: First author will be awarded full marks for each paper, whereas second author and/or corresponding/Mentor (Guide or a teacher) author will get 75% for each paper and all other authors will get 50% weightage]</t>
    </r>
    <r>
      <rPr>
        <i/>
        <sz val="9"/>
        <color theme="6" tint="-0.499984740745262"/>
        <rFont val="Calibri"/>
        <family val="2"/>
        <scheme val="minor"/>
      </rPr>
      <t xml:space="preserve">. </t>
    </r>
  </si>
  <si>
    <r>
      <t xml:space="preserve">Write </t>
    </r>
    <r>
      <rPr>
        <sz val="10"/>
        <color rgb="FFFF0000"/>
        <rFont val="Calibri"/>
        <family val="2"/>
        <scheme val="minor"/>
      </rPr>
      <t>NAAS Rating</t>
    </r>
    <r>
      <rPr>
        <sz val="10"/>
        <color theme="6" tint="-0.499984740745262"/>
        <rFont val="Calibri"/>
        <family val="2"/>
        <scheme val="minor"/>
      </rPr>
      <t xml:space="preserve"> or </t>
    </r>
    <r>
      <rPr>
        <sz val="10"/>
        <color rgb="FFFF0000"/>
        <rFont val="Calibri"/>
        <family val="2"/>
        <scheme val="minor"/>
      </rPr>
      <t>Thom-Reu + 6</t>
    </r>
    <r>
      <rPr>
        <sz val="10"/>
        <color theme="6" tint="-0.499984740745262"/>
        <rFont val="Calibri"/>
        <family val="2"/>
        <scheme val="minor"/>
      </rPr>
      <t xml:space="preserve"> (for Thom-Reu rating) or </t>
    </r>
    <r>
      <rPr>
        <sz val="10"/>
        <color rgb="FFFF0000"/>
        <rFont val="Calibri"/>
        <family val="2"/>
        <scheme val="minor"/>
      </rPr>
      <t>0.6</t>
    </r>
    <r>
      <rPr>
        <sz val="10"/>
        <color theme="6" tint="-0.499984740745262"/>
        <rFont val="Calibri"/>
        <family val="2"/>
        <scheme val="minor"/>
      </rPr>
      <t xml:space="preserve"> (for any other) </t>
    </r>
  </si>
  <si>
    <t>Each Paper score</t>
  </si>
  <si>
    <t>Percentage of marks in Secondary or equivalent (to be multiplied by 0.04).</t>
  </si>
  <si>
    <t>Percentage of marks in Higher Secondary or equivalent (to be multiplied by 0.10).</t>
  </si>
  <si>
    <t>Percentage of marks in Graduation (to be multiplied by 0.12)</t>
  </si>
  <si>
    <t>Percentage of marks in Master Degree (to be multiplied by  0.15)</t>
  </si>
  <si>
    <t>Whether you are awarded the Doctoral Degree (6 marks, if awarded (Write Y for Yes; N for No)</t>
  </si>
  <si>
    <r>
      <rPr>
        <sz val="10"/>
        <color theme="1"/>
        <rFont val="Times New Roman"/>
        <family val="1"/>
      </rPr>
      <t xml:space="preserve">No. of Post-Doctoral Fellowships and other qualifications achieved- </t>
    </r>
    <r>
      <rPr>
        <sz val="10"/>
        <color rgb="FF000000"/>
        <rFont val="Times New Roman"/>
        <family val="1"/>
      </rPr>
      <t>2 marks per programme (Write No. of programmes)</t>
    </r>
  </si>
  <si>
    <t>Max. Score 50</t>
  </si>
  <si>
    <t>Max. score 02</t>
  </si>
  <si>
    <t>Max. Score 02</t>
  </si>
  <si>
    <t>Max. Score 01</t>
  </si>
  <si>
    <t>SCORE FROM RESEARCH PAPER PUBLICATION (Max. Score 09)</t>
  </si>
  <si>
    <t>Max. Score 10</t>
  </si>
  <si>
    <t>No. of other awards received by you  from any professional/ scientific body other than for best poster/oral presentation-.05 marks each-1 mark</t>
  </si>
  <si>
    <t>SMS-AGROMETEOROLOGY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</si>
</sst>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C00000"/>
      <name val="Times New Roman"/>
      <family val="1"/>
    </font>
    <font>
      <b/>
      <u/>
      <sz val="10"/>
      <color rgb="FFC00000"/>
      <name val="Times New Roman"/>
      <family val="1"/>
    </font>
    <font>
      <b/>
      <sz val="10"/>
      <color theme="6" tint="-0.499984740745262"/>
      <name val="Calibri"/>
      <family val="2"/>
      <scheme val="minor"/>
    </font>
    <font>
      <b/>
      <sz val="9"/>
      <color theme="6" tint="-0.499984740745262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i/>
      <sz val="10"/>
      <color theme="6" tint="-0.499984740745262"/>
      <name val="Calibri"/>
      <family val="2"/>
      <scheme val="minor"/>
    </font>
    <font>
      <b/>
      <i/>
      <sz val="10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6" tint="-0.499984740745262"/>
      <name val="Calibri"/>
      <family val="2"/>
      <scheme val="minor"/>
    </font>
    <font>
      <b/>
      <i/>
      <sz val="9"/>
      <color theme="6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justify" vertical="top" wrapText="1"/>
      <protection hidden="1"/>
    </xf>
    <xf numFmtId="0" fontId="3" fillId="2" borderId="1" xfId="0" applyFont="1" applyFill="1" applyBorder="1" applyAlignment="1" applyProtection="1">
      <alignment horizontal="justify" vertical="top" wrapText="1"/>
      <protection hidden="1"/>
    </xf>
    <xf numFmtId="2" fontId="1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justify"/>
      <protection hidden="1"/>
    </xf>
    <xf numFmtId="0" fontId="1" fillId="2" borderId="1" xfId="0" applyFont="1" applyFill="1" applyBorder="1" applyProtection="1">
      <protection hidden="1"/>
    </xf>
    <xf numFmtId="0" fontId="10" fillId="2" borderId="1" xfId="0" applyFont="1" applyFill="1" applyBorder="1" applyAlignment="1" applyProtection="1">
      <alignment horizontal="center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 applyProtection="1">
      <alignment vertical="center" wrapText="1"/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center"/>
      <protection hidden="1"/>
    </xf>
    <xf numFmtId="0" fontId="10" fillId="2" borderId="6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right"/>
      <protection hidden="1"/>
    </xf>
    <xf numFmtId="0" fontId="9" fillId="0" borderId="7" xfId="0" applyFont="1" applyFill="1" applyBorder="1" applyAlignment="1" applyProtection="1">
      <alignment horizontal="center"/>
      <protection locked="0"/>
    </xf>
    <xf numFmtId="0" fontId="9" fillId="0" borderId="3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0" fontId="8" fillId="0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7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center" vertical="center"/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2" fontId="7" fillId="0" borderId="0" xfId="0" applyNumberFormat="1" applyFont="1" applyBorder="1" applyAlignment="1" applyProtection="1">
      <alignment horizontal="center" vertical="center"/>
      <protection locked="0"/>
    </xf>
    <xf numFmtId="2" fontId="7" fillId="0" borderId="0" xfId="0" applyNumberFormat="1" applyFont="1" applyBorder="1" applyAlignment="1" applyProtection="1">
      <alignment horizontal="center"/>
      <protection locked="0"/>
    </xf>
    <xf numFmtId="0" fontId="7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0" fillId="0" borderId="0" xfId="0" applyProtection="1"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2" fontId="0" fillId="0" borderId="1" xfId="0" applyNumberFormat="1" applyBorder="1" applyAlignment="1" applyProtection="1">
      <alignment horizontal="center" vertical="center"/>
      <protection hidden="1"/>
    </xf>
    <xf numFmtId="2" fontId="0" fillId="0" borderId="1" xfId="0" applyNumberFormat="1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2" fontId="7" fillId="0" borderId="1" xfId="0" applyNumberFormat="1" applyFont="1" applyBorder="1" applyAlignment="1" applyProtection="1">
      <alignment horizontal="center" vertical="center"/>
      <protection hidden="1"/>
    </xf>
    <xf numFmtId="2" fontId="7" fillId="0" borderId="1" xfId="0" applyNumberFormat="1" applyFont="1" applyBorder="1" applyAlignment="1" applyProtection="1">
      <alignment horizontal="center"/>
      <protection hidden="1"/>
    </xf>
    <xf numFmtId="0" fontId="18" fillId="2" borderId="1" xfId="0" applyFont="1" applyFill="1" applyBorder="1" applyAlignment="1" applyProtection="1">
      <alignment horizontal="center" vertical="top" wrapText="1"/>
      <protection hidden="1"/>
    </xf>
    <xf numFmtId="0" fontId="18" fillId="2" borderId="0" xfId="0" applyFont="1" applyFill="1" applyAlignment="1" applyProtection="1">
      <alignment horizontal="center" vertical="top" wrapText="1"/>
      <protection hidden="1"/>
    </xf>
    <xf numFmtId="0" fontId="1" fillId="2" borderId="4" xfId="0" applyFont="1" applyFill="1" applyBorder="1" applyAlignment="1" applyProtection="1">
      <alignment vertical="center" wrapText="1"/>
      <protection hidden="1"/>
    </xf>
    <xf numFmtId="2" fontId="22" fillId="2" borderId="1" xfId="0" applyNumberFormat="1" applyFont="1" applyFill="1" applyBorder="1" applyAlignment="1" applyProtection="1">
      <alignment horizontal="center"/>
      <protection hidden="1"/>
    </xf>
    <xf numFmtId="2" fontId="23" fillId="2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justify" vertical="top" wrapText="1"/>
      <protection locked="0"/>
    </xf>
    <xf numFmtId="0" fontId="0" fillId="0" borderId="0" xfId="0" applyAlignment="1" applyProtection="1">
      <alignment horizontal="right"/>
      <protection locked="0"/>
    </xf>
    <xf numFmtId="0" fontId="14" fillId="0" borderId="0" xfId="0" applyFont="1" applyAlignment="1" applyProtection="1">
      <alignment horizontal="center" wrapText="1"/>
      <protection hidden="1"/>
    </xf>
    <xf numFmtId="0" fontId="1" fillId="0" borderId="0" xfId="0" applyFont="1" applyAlignment="1" applyProtection="1">
      <alignment horizontal="center" wrapText="1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1" fillId="2" borderId="6" xfId="0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/>
      <protection hidden="1"/>
    </xf>
    <xf numFmtId="0" fontId="1" fillId="2" borderId="5" xfId="0" applyFont="1" applyFill="1" applyBorder="1" applyAlignment="1" applyProtection="1">
      <alignment horizontal="center"/>
      <protection hidden="1"/>
    </xf>
    <xf numFmtId="0" fontId="1" fillId="2" borderId="6" xfId="0" applyFont="1" applyFill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top"/>
      <protection locked="0"/>
    </xf>
    <xf numFmtId="0" fontId="22" fillId="2" borderId="1" xfId="0" applyFont="1" applyFill="1" applyBorder="1" applyAlignment="1" applyProtection="1">
      <alignment horizontal="right"/>
      <protection hidden="1"/>
    </xf>
    <xf numFmtId="0" fontId="10" fillId="2" borderId="1" xfId="0" applyFont="1" applyFill="1" applyBorder="1" applyAlignment="1" applyProtection="1">
      <alignment horizontal="center"/>
      <protection hidden="1"/>
    </xf>
    <xf numFmtId="0" fontId="23" fillId="2" borderId="1" xfId="0" applyFont="1" applyFill="1" applyBorder="1" applyAlignment="1" applyProtection="1">
      <alignment horizontal="right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wrapText="1"/>
      <protection hidden="1"/>
    </xf>
    <xf numFmtId="0" fontId="8" fillId="2" borderId="1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Alignment="1" applyProtection="1">
      <alignment horizontal="center"/>
      <protection hidden="1"/>
    </xf>
    <xf numFmtId="0" fontId="9" fillId="2" borderId="4" xfId="0" applyFont="1" applyFill="1" applyBorder="1" applyAlignment="1" applyProtection="1">
      <alignment horizontal="center"/>
      <protection hidden="1"/>
    </xf>
    <xf numFmtId="0" fontId="12" fillId="2" borderId="2" xfId="0" applyFont="1" applyFill="1" applyBorder="1" applyAlignment="1" applyProtection="1">
      <alignment horizontal="center" vertical="center" wrapText="1"/>
      <protection hidden="1"/>
    </xf>
    <xf numFmtId="0" fontId="12" fillId="2" borderId="3" xfId="0" applyFont="1" applyFill="1" applyBorder="1" applyAlignment="1" applyProtection="1">
      <alignment horizontal="center" vertical="center" wrapText="1"/>
      <protection hidden="1"/>
    </xf>
    <xf numFmtId="0" fontId="10" fillId="2" borderId="6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 vertical="top"/>
      <protection hidden="1"/>
    </xf>
    <xf numFmtId="0" fontId="0" fillId="0" borderId="0" xfId="0" applyAlignment="1" applyProtection="1">
      <alignment horizontal="justify" vertical="top" wrapText="1"/>
      <protection hidden="1"/>
    </xf>
    <xf numFmtId="0" fontId="0" fillId="0" borderId="0" xfId="0" applyAlignment="1" applyProtection="1">
      <alignment horizontal="right"/>
      <protection hidden="1"/>
    </xf>
    <xf numFmtId="0" fontId="5" fillId="0" borderId="7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8"/>
  <sheetViews>
    <sheetView showGridLines="0" tabSelected="1" zoomScale="107" zoomScaleNormal="107" zoomScaleSheetLayoutView="70" workbookViewId="0">
      <selection activeCell="B3" sqref="B3"/>
    </sheetView>
  </sheetViews>
  <sheetFormatPr defaultColWidth="8.85546875" defaultRowHeight="12.75"/>
  <cols>
    <col min="1" max="1" width="6.5703125" style="1" customWidth="1"/>
    <col min="2" max="2" width="48.28515625" style="1" customWidth="1"/>
    <col min="3" max="3" width="18.7109375" style="1" customWidth="1"/>
    <col min="4" max="4" width="16.42578125" style="1" customWidth="1"/>
    <col min="5" max="16384" width="8.85546875" style="1"/>
  </cols>
  <sheetData>
    <row r="1" spans="1:6" ht="39.6" customHeight="1">
      <c r="A1" s="70" t="s">
        <v>101</v>
      </c>
      <c r="B1" s="70"/>
      <c r="C1" s="70"/>
      <c r="D1" s="70"/>
      <c r="E1" s="70"/>
      <c r="F1" s="70"/>
    </row>
    <row r="2" spans="1:6">
      <c r="A2" s="71" t="s">
        <v>96</v>
      </c>
      <c r="B2" s="72"/>
      <c r="C2" s="72"/>
      <c r="D2" s="73"/>
      <c r="E2" s="73"/>
      <c r="F2" s="73"/>
    </row>
    <row r="3" spans="1:6">
      <c r="A3" s="16" t="s">
        <v>68</v>
      </c>
      <c r="B3" s="21"/>
      <c r="C3" s="18" t="s">
        <v>69</v>
      </c>
      <c r="D3" s="22" t="s">
        <v>123</v>
      </c>
      <c r="E3" s="19"/>
      <c r="F3" s="20"/>
    </row>
    <row r="4" spans="1:6" s="2" customFormat="1">
      <c r="A4" s="65" t="s">
        <v>15</v>
      </c>
      <c r="B4" s="65"/>
      <c r="C4" s="11" t="s">
        <v>14</v>
      </c>
      <c r="D4" s="76" t="s">
        <v>12</v>
      </c>
      <c r="E4" s="76"/>
      <c r="F4" s="17" t="s">
        <v>13</v>
      </c>
    </row>
    <row r="5" spans="1:6" ht="25.5">
      <c r="A5" s="5" t="s">
        <v>34</v>
      </c>
      <c r="B5" s="6" t="s">
        <v>110</v>
      </c>
      <c r="C5" s="4"/>
      <c r="D5" s="55" t="s">
        <v>116</v>
      </c>
      <c r="E5" s="8">
        <f>+C5*0.04</f>
        <v>0</v>
      </c>
      <c r="F5" s="58"/>
    </row>
    <row r="6" spans="1:6" ht="25.5">
      <c r="A6" s="5" t="s">
        <v>35</v>
      </c>
      <c r="B6" s="6" t="s">
        <v>111</v>
      </c>
      <c r="C6" s="4"/>
      <c r="D6" s="56"/>
      <c r="E6" s="8">
        <f>+C6*0.1</f>
        <v>0</v>
      </c>
      <c r="F6" s="59"/>
    </row>
    <row r="7" spans="1:6">
      <c r="A7" s="5" t="s">
        <v>36</v>
      </c>
      <c r="B7" s="6" t="s">
        <v>112</v>
      </c>
      <c r="C7" s="4"/>
      <c r="D7" s="56"/>
      <c r="E7" s="8">
        <f>+C7*0.12</f>
        <v>0</v>
      </c>
      <c r="F7" s="59"/>
    </row>
    <row r="8" spans="1:6" ht="25.5">
      <c r="A8" s="5" t="s">
        <v>37</v>
      </c>
      <c r="B8" s="6" t="s">
        <v>113</v>
      </c>
      <c r="C8" s="4"/>
      <c r="D8" s="56"/>
      <c r="E8" s="8">
        <f>+C8*0.15</f>
        <v>0</v>
      </c>
      <c r="F8" s="59"/>
    </row>
    <row r="9" spans="1:6" ht="25.5">
      <c r="A9" s="5" t="s">
        <v>38</v>
      </c>
      <c r="B9" s="6" t="s">
        <v>114</v>
      </c>
      <c r="C9" s="4"/>
      <c r="D9" s="56"/>
      <c r="E9" s="8">
        <f>+IF(C9="y",6,0)</f>
        <v>0</v>
      </c>
      <c r="F9" s="59"/>
    </row>
    <row r="10" spans="1:6" ht="31.15" customHeight="1">
      <c r="A10" s="5" t="s">
        <v>39</v>
      </c>
      <c r="B10" s="7" t="s">
        <v>115</v>
      </c>
      <c r="C10" s="4"/>
      <c r="D10" s="57"/>
      <c r="E10" s="8">
        <f>+IF(C10*2&gt;3,3,C10*2)</f>
        <v>0</v>
      </c>
      <c r="F10" s="60"/>
    </row>
    <row r="11" spans="1:6" s="2" customFormat="1">
      <c r="A11" s="64" t="s">
        <v>16</v>
      </c>
      <c r="B11" s="64"/>
      <c r="C11" s="64"/>
      <c r="D11" s="64"/>
      <c r="E11" s="64"/>
      <c r="F11" s="49">
        <f>+E5+E6+E7+E8+E9+E10</f>
        <v>0</v>
      </c>
    </row>
    <row r="12" spans="1:6">
      <c r="A12" s="65" t="s">
        <v>17</v>
      </c>
      <c r="B12" s="65"/>
      <c r="C12" s="11" t="s">
        <v>14</v>
      </c>
      <c r="D12" s="65" t="s">
        <v>12</v>
      </c>
      <c r="E12" s="65"/>
      <c r="F12" s="11" t="s">
        <v>13</v>
      </c>
    </row>
    <row r="13" spans="1:6" ht="46.15" customHeight="1">
      <c r="A13" s="5" t="s">
        <v>40</v>
      </c>
      <c r="B13" s="9" t="s">
        <v>0</v>
      </c>
      <c r="C13" s="4"/>
      <c r="D13" s="5" t="s">
        <v>117</v>
      </c>
      <c r="E13" s="8">
        <f>+IF(C13&gt;2,2,C13)</f>
        <v>0</v>
      </c>
      <c r="F13" s="8"/>
    </row>
    <row r="14" spans="1:6" s="2" customFormat="1">
      <c r="A14" s="64" t="s">
        <v>18</v>
      </c>
      <c r="B14" s="64"/>
      <c r="C14" s="64"/>
      <c r="D14" s="64"/>
      <c r="E14" s="64"/>
      <c r="F14" s="49">
        <f>+E13</f>
        <v>0</v>
      </c>
    </row>
    <row r="15" spans="1:6">
      <c r="A15" s="65" t="s">
        <v>19</v>
      </c>
      <c r="B15" s="65"/>
      <c r="C15" s="11" t="s">
        <v>14</v>
      </c>
      <c r="D15" s="65" t="s">
        <v>12</v>
      </c>
      <c r="E15" s="65"/>
      <c r="F15" s="11" t="s">
        <v>13</v>
      </c>
    </row>
    <row r="16" spans="1:6" ht="30.6" customHeight="1">
      <c r="A16" s="5" t="s">
        <v>41</v>
      </c>
      <c r="B16" s="6" t="s">
        <v>63</v>
      </c>
      <c r="C16" s="4"/>
      <c r="D16" s="55" t="s">
        <v>118</v>
      </c>
      <c r="E16" s="8">
        <f>+IF(C16*0.5&gt;2,2,C16*0.5)</f>
        <v>0</v>
      </c>
      <c r="F16" s="58"/>
    </row>
    <row r="17" spans="1:6" ht="41.45" customHeight="1">
      <c r="A17" s="5" t="s">
        <v>42</v>
      </c>
      <c r="B17" s="6" t="s">
        <v>64</v>
      </c>
      <c r="C17" s="4"/>
      <c r="D17" s="56"/>
      <c r="E17" s="8">
        <f>+IF(C17*0.5&gt;1,1,C17*0.5)</f>
        <v>0</v>
      </c>
      <c r="F17" s="59"/>
    </row>
    <row r="18" spans="1:6" ht="41.45" customHeight="1">
      <c r="A18" s="5" t="s">
        <v>43</v>
      </c>
      <c r="B18" s="6" t="s">
        <v>65</v>
      </c>
      <c r="C18" s="4"/>
      <c r="D18" s="57"/>
      <c r="E18" s="8">
        <f>+IF(C18*0.5&gt;1,1,C18*0.5)</f>
        <v>0</v>
      </c>
      <c r="F18" s="60"/>
    </row>
    <row r="19" spans="1:6" s="2" customFormat="1">
      <c r="A19" s="64" t="s">
        <v>20</v>
      </c>
      <c r="B19" s="64"/>
      <c r="C19" s="64"/>
      <c r="D19" s="64"/>
      <c r="E19" s="64"/>
      <c r="F19" s="49">
        <f>+IF((E16+E17+E18)&gt;2,2,(E16+E17+E18))</f>
        <v>0</v>
      </c>
    </row>
    <row r="20" spans="1:6">
      <c r="A20" s="65" t="s">
        <v>21</v>
      </c>
      <c r="B20" s="65"/>
      <c r="C20" s="11" t="s">
        <v>14</v>
      </c>
      <c r="D20" s="65" t="s">
        <v>12</v>
      </c>
      <c r="E20" s="65"/>
      <c r="F20" s="11" t="s">
        <v>13</v>
      </c>
    </row>
    <row r="21" spans="1:6" ht="38.25">
      <c r="A21" s="5" t="s">
        <v>44</v>
      </c>
      <c r="B21" s="7" t="s">
        <v>1</v>
      </c>
      <c r="C21" s="4"/>
      <c r="D21" s="55" t="s">
        <v>118</v>
      </c>
      <c r="E21" s="8">
        <f>+IF(C21&gt;1,1,C21)</f>
        <v>0</v>
      </c>
      <c r="F21" s="58"/>
    </row>
    <row r="22" spans="1:6" ht="42" customHeight="1">
      <c r="A22" s="5" t="s">
        <v>45</v>
      </c>
      <c r="B22" s="7" t="s">
        <v>2</v>
      </c>
      <c r="C22" s="4"/>
      <c r="D22" s="57"/>
      <c r="E22" s="8">
        <f>+IF(C22&gt;1,1,C22)</f>
        <v>0</v>
      </c>
      <c r="F22" s="60"/>
    </row>
    <row r="23" spans="1:6" s="3" customFormat="1">
      <c r="A23" s="64" t="s">
        <v>22</v>
      </c>
      <c r="B23" s="64"/>
      <c r="C23" s="64"/>
      <c r="D23" s="64"/>
      <c r="E23" s="64"/>
      <c r="F23" s="49">
        <f>+E21+E22</f>
        <v>0</v>
      </c>
    </row>
    <row r="24" spans="1:6">
      <c r="A24" s="65" t="s">
        <v>23</v>
      </c>
      <c r="B24" s="65"/>
      <c r="C24" s="11" t="s">
        <v>14</v>
      </c>
      <c r="D24" s="65" t="s">
        <v>12</v>
      </c>
      <c r="E24" s="65"/>
      <c r="F24" s="11" t="s">
        <v>13</v>
      </c>
    </row>
    <row r="25" spans="1:6" ht="15.6" customHeight="1">
      <c r="A25" s="5" t="s">
        <v>46</v>
      </c>
      <c r="B25" s="6" t="s">
        <v>66</v>
      </c>
      <c r="C25" s="4"/>
      <c r="D25" s="55" t="s">
        <v>119</v>
      </c>
      <c r="E25" s="8">
        <f>+C25</f>
        <v>0</v>
      </c>
      <c r="F25" s="58"/>
    </row>
    <row r="26" spans="1:6" ht="53.45" customHeight="1">
      <c r="A26" s="5" t="s">
        <v>47</v>
      </c>
      <c r="B26" s="6" t="s">
        <v>67</v>
      </c>
      <c r="C26" s="4"/>
      <c r="D26" s="57"/>
      <c r="E26" s="8">
        <f>+C26*0.5</f>
        <v>0</v>
      </c>
      <c r="F26" s="60"/>
    </row>
    <row r="27" spans="1:6" s="2" customFormat="1">
      <c r="A27" s="64" t="s">
        <v>24</v>
      </c>
      <c r="B27" s="64"/>
      <c r="C27" s="64"/>
      <c r="D27" s="64"/>
      <c r="E27" s="64"/>
      <c r="F27" s="49">
        <f>+IF((E25+E26)&gt;1,1,(E25+E26))</f>
        <v>0</v>
      </c>
    </row>
    <row r="28" spans="1:6" s="2" customFormat="1" ht="28.9" customHeight="1">
      <c r="A28" s="69" t="s">
        <v>99</v>
      </c>
      <c r="B28" s="69"/>
      <c r="C28" s="69" t="s">
        <v>14</v>
      </c>
      <c r="D28" s="69"/>
      <c r="E28" s="12" t="s">
        <v>25</v>
      </c>
      <c r="F28" s="13" t="s">
        <v>26</v>
      </c>
    </row>
    <row r="29" spans="1:6" ht="69.599999999999994" customHeight="1">
      <c r="A29" s="74" t="s">
        <v>107</v>
      </c>
      <c r="B29" s="75"/>
      <c r="C29" s="14" t="s">
        <v>108</v>
      </c>
      <c r="D29" s="14" t="s">
        <v>97</v>
      </c>
      <c r="E29" s="15" t="s">
        <v>109</v>
      </c>
      <c r="F29" s="48"/>
    </row>
    <row r="30" spans="1:6" ht="13.9" customHeight="1">
      <c r="A30" s="5" t="s">
        <v>48</v>
      </c>
      <c r="B30" s="46" t="s">
        <v>102</v>
      </c>
      <c r="C30" s="4"/>
      <c r="D30" s="4"/>
      <c r="E30" s="8">
        <f>+IF(D30=1,C30,IF(D30=2,C30*0.75,IF(D30=3,C30*0.5,0)))</f>
        <v>0</v>
      </c>
      <c r="F30" s="67"/>
    </row>
    <row r="31" spans="1:6">
      <c r="A31" s="5" t="s">
        <v>49</v>
      </c>
      <c r="B31" s="47" t="s">
        <v>103</v>
      </c>
      <c r="C31" s="4"/>
      <c r="D31" s="4"/>
      <c r="E31" s="8">
        <f t="shared" ref="E31:E34" si="0">+IF(D31=1,C31,IF(D31=2,C31*0.75,IF(D31=3,C31*0.5,0)))</f>
        <v>0</v>
      </c>
      <c r="F31" s="67"/>
    </row>
    <row r="32" spans="1:6">
      <c r="A32" s="5" t="s">
        <v>50</v>
      </c>
      <c r="B32" s="46" t="s">
        <v>104</v>
      </c>
      <c r="C32" s="4"/>
      <c r="D32" s="4"/>
      <c r="E32" s="8">
        <f t="shared" si="0"/>
        <v>0</v>
      </c>
      <c r="F32" s="67"/>
    </row>
    <row r="33" spans="1:6">
      <c r="A33" s="5" t="s">
        <v>51</v>
      </c>
      <c r="B33" s="46" t="s">
        <v>105</v>
      </c>
      <c r="C33" s="4"/>
      <c r="D33" s="4"/>
      <c r="E33" s="8">
        <f t="shared" si="0"/>
        <v>0</v>
      </c>
      <c r="F33" s="67"/>
    </row>
    <row r="34" spans="1:6">
      <c r="A34" s="5" t="s">
        <v>52</v>
      </c>
      <c r="B34" s="46" t="s">
        <v>106</v>
      </c>
      <c r="C34" s="4"/>
      <c r="D34" s="4"/>
      <c r="E34" s="8">
        <f t="shared" si="0"/>
        <v>0</v>
      </c>
      <c r="F34" s="68"/>
    </row>
    <row r="35" spans="1:6" s="2" customFormat="1">
      <c r="A35" s="64" t="s">
        <v>120</v>
      </c>
      <c r="B35" s="64"/>
      <c r="C35" s="64"/>
      <c r="D35" s="64"/>
      <c r="E35" s="64"/>
      <c r="F35" s="49">
        <f>+IF(0.3*(E30+E31+E32+E33+E34)&gt;9,9,(0.3*(E30+E31+E32+E33+E34)))</f>
        <v>0</v>
      </c>
    </row>
    <row r="36" spans="1:6">
      <c r="A36" s="65" t="s">
        <v>27</v>
      </c>
      <c r="B36" s="65"/>
      <c r="C36" s="11" t="s">
        <v>14</v>
      </c>
      <c r="D36" s="65" t="s">
        <v>12</v>
      </c>
      <c r="E36" s="65"/>
      <c r="F36" s="11" t="s">
        <v>13</v>
      </c>
    </row>
    <row r="37" spans="1:6" ht="25.5">
      <c r="A37" s="5" t="s">
        <v>53</v>
      </c>
      <c r="B37" s="6" t="s">
        <v>3</v>
      </c>
      <c r="C37" s="4"/>
      <c r="D37" s="55" t="s">
        <v>118</v>
      </c>
      <c r="E37" s="8">
        <f>+IF(C37*0.5&gt;1,1,C37*0.5)</f>
        <v>0</v>
      </c>
      <c r="F37" s="58"/>
    </row>
    <row r="38" spans="1:6" ht="25.5">
      <c r="A38" s="5" t="s">
        <v>54</v>
      </c>
      <c r="B38" s="6" t="s">
        <v>4</v>
      </c>
      <c r="C38" s="4"/>
      <c r="D38" s="57"/>
      <c r="E38" s="8">
        <f>+IF(C38*0.25&gt;1,1,C38*0.25)</f>
        <v>0</v>
      </c>
      <c r="F38" s="60"/>
    </row>
    <row r="39" spans="1:6" s="2" customFormat="1">
      <c r="A39" s="64" t="s">
        <v>28</v>
      </c>
      <c r="B39" s="64"/>
      <c r="C39" s="64"/>
      <c r="D39" s="64"/>
      <c r="E39" s="64"/>
      <c r="F39" s="49">
        <f>+E37+E38</f>
        <v>0</v>
      </c>
    </row>
    <row r="40" spans="1:6">
      <c r="A40" s="65" t="s">
        <v>29</v>
      </c>
      <c r="B40" s="65"/>
      <c r="C40" s="11" t="s">
        <v>14</v>
      </c>
      <c r="D40" s="65" t="s">
        <v>12</v>
      </c>
      <c r="E40" s="65"/>
      <c r="F40" s="11" t="s">
        <v>13</v>
      </c>
    </row>
    <row r="41" spans="1:6" ht="25.5">
      <c r="A41" s="5" t="s">
        <v>55</v>
      </c>
      <c r="B41" s="6" t="s">
        <v>5</v>
      </c>
      <c r="C41" s="4"/>
      <c r="D41" s="55" t="s">
        <v>121</v>
      </c>
      <c r="E41" s="8">
        <f>+IF(C41="y",2,0)</f>
        <v>0</v>
      </c>
      <c r="F41" s="58"/>
    </row>
    <row r="42" spans="1:6" ht="25.5">
      <c r="A42" s="5" t="s">
        <v>56</v>
      </c>
      <c r="B42" s="6" t="s">
        <v>6</v>
      </c>
      <c r="C42" s="4"/>
      <c r="D42" s="56"/>
      <c r="E42" s="8">
        <f t="shared" ref="E42:E43" si="1">+IF(C42="y",2,0)</f>
        <v>0</v>
      </c>
      <c r="F42" s="59"/>
    </row>
    <row r="43" spans="1:6" ht="38.25">
      <c r="A43" s="5" t="s">
        <v>57</v>
      </c>
      <c r="B43" s="6" t="s">
        <v>7</v>
      </c>
      <c r="C43" s="4"/>
      <c r="D43" s="56"/>
      <c r="E43" s="8">
        <f t="shared" si="1"/>
        <v>0</v>
      </c>
      <c r="F43" s="59"/>
    </row>
    <row r="44" spans="1:6" ht="38.25">
      <c r="A44" s="5" t="s">
        <v>58</v>
      </c>
      <c r="B44" s="6" t="s">
        <v>8</v>
      </c>
      <c r="C44" s="4"/>
      <c r="D44" s="56"/>
      <c r="E44" s="8">
        <f>+IF(C44="y",1,0)</f>
        <v>0</v>
      </c>
      <c r="F44" s="59"/>
    </row>
    <row r="45" spans="1:6" ht="25.5">
      <c r="A45" s="5" t="s">
        <v>59</v>
      </c>
      <c r="B45" s="6" t="s">
        <v>9</v>
      </c>
      <c r="C45" s="4"/>
      <c r="D45" s="56"/>
      <c r="E45" s="8">
        <f t="shared" ref="E45:E46" si="2">+IF(C45="y",1,0)</f>
        <v>0</v>
      </c>
      <c r="F45" s="59"/>
    </row>
    <row r="46" spans="1:6" ht="33" customHeight="1">
      <c r="A46" s="5" t="s">
        <v>60</v>
      </c>
      <c r="B46" s="6" t="s">
        <v>10</v>
      </c>
      <c r="C46" s="4"/>
      <c r="D46" s="56"/>
      <c r="E46" s="8">
        <f t="shared" si="2"/>
        <v>0</v>
      </c>
      <c r="F46" s="59"/>
    </row>
    <row r="47" spans="1:6" ht="38.25">
      <c r="A47" s="5" t="s">
        <v>61</v>
      </c>
      <c r="B47" s="6" t="s">
        <v>122</v>
      </c>
      <c r="C47" s="4"/>
      <c r="D47" s="57"/>
      <c r="E47" s="8">
        <f>+IF(C47*0.5&gt;1,1,C47*0.5)</f>
        <v>0</v>
      </c>
      <c r="F47" s="60"/>
    </row>
    <row r="48" spans="1:6" s="2" customFormat="1">
      <c r="A48" s="64" t="s">
        <v>30</v>
      </c>
      <c r="B48" s="64"/>
      <c r="C48" s="64"/>
      <c r="D48" s="64"/>
      <c r="E48" s="64"/>
      <c r="F48" s="49">
        <f>+E41+E42+E43+E44+E45+E46+E47</f>
        <v>0</v>
      </c>
    </row>
    <row r="49" spans="1:6">
      <c r="A49" s="65" t="s">
        <v>31</v>
      </c>
      <c r="B49" s="65"/>
      <c r="C49" s="11" t="s">
        <v>14</v>
      </c>
      <c r="D49" s="65" t="s">
        <v>12</v>
      </c>
      <c r="E49" s="65"/>
      <c r="F49" s="11" t="s">
        <v>13</v>
      </c>
    </row>
    <row r="50" spans="1:6" ht="114.75">
      <c r="A50" s="5" t="s">
        <v>62</v>
      </c>
      <c r="B50" s="9" t="s">
        <v>11</v>
      </c>
      <c r="C50" s="4"/>
      <c r="D50" s="5" t="s">
        <v>118</v>
      </c>
      <c r="E50" s="8">
        <f>+IF(C50*0.25&gt;2,2,C50*0.25)</f>
        <v>0</v>
      </c>
      <c r="F50" s="10"/>
    </row>
    <row r="51" spans="1:6" s="2" customFormat="1">
      <c r="A51" s="64" t="s">
        <v>32</v>
      </c>
      <c r="B51" s="64"/>
      <c r="C51" s="64"/>
      <c r="D51" s="64"/>
      <c r="E51" s="64"/>
      <c r="F51" s="49">
        <f>+E50</f>
        <v>0</v>
      </c>
    </row>
    <row r="52" spans="1:6" s="2" customFormat="1" ht="15.75">
      <c r="A52" s="66" t="s">
        <v>33</v>
      </c>
      <c r="B52" s="66"/>
      <c r="C52" s="66"/>
      <c r="D52" s="66"/>
      <c r="E52" s="66"/>
      <c r="F52" s="50">
        <f>+F11+F14+F19+F23+F27+F35+F39+F48+F51</f>
        <v>0</v>
      </c>
    </row>
    <row r="54" spans="1:6" ht="33" customHeight="1">
      <c r="A54" s="53" t="s">
        <v>98</v>
      </c>
      <c r="B54" s="54"/>
      <c r="C54" s="54"/>
      <c r="D54" s="54"/>
      <c r="E54" s="54"/>
      <c r="F54" s="54"/>
    </row>
    <row r="58" spans="1:6" ht="15.75">
      <c r="A58" s="61"/>
      <c r="B58" s="61"/>
      <c r="C58" s="61"/>
      <c r="D58" s="61"/>
    </row>
    <row r="59" spans="1:6" ht="15">
      <c r="A59" s="24"/>
      <c r="B59" s="25"/>
      <c r="C59" s="26"/>
      <c r="D59" s="26"/>
    </row>
    <row r="60" spans="1:6" ht="15">
      <c r="A60" s="24"/>
      <c r="B60" s="25"/>
      <c r="C60" s="26"/>
      <c r="D60" s="26"/>
    </row>
    <row r="61" spans="1:6" ht="15">
      <c r="A61" s="27"/>
      <c r="B61" s="27"/>
      <c r="C61" s="28"/>
      <c r="D61" s="28"/>
    </row>
    <row r="62" spans="1:6" ht="15">
      <c r="A62" s="29"/>
      <c r="B62" s="26"/>
      <c r="C62" s="30"/>
      <c r="D62" s="31"/>
    </row>
    <row r="63" spans="1:6" ht="15">
      <c r="A63" s="29"/>
      <c r="B63" s="26"/>
      <c r="C63" s="30"/>
      <c r="D63" s="31"/>
    </row>
    <row r="64" spans="1:6" ht="15">
      <c r="A64" s="29"/>
      <c r="B64" s="26"/>
      <c r="C64" s="30"/>
      <c r="D64" s="31"/>
    </row>
    <row r="65" spans="1:4" ht="15">
      <c r="A65" s="29"/>
      <c r="B65" s="26"/>
      <c r="C65" s="30"/>
      <c r="D65" s="31"/>
    </row>
    <row r="66" spans="1:4" ht="15">
      <c r="A66" s="29"/>
      <c r="B66" s="26"/>
      <c r="C66" s="30"/>
      <c r="D66" s="31"/>
    </row>
    <row r="67" spans="1:4" ht="15">
      <c r="A67" s="29"/>
      <c r="B67" s="26"/>
      <c r="C67" s="30"/>
      <c r="D67" s="31"/>
    </row>
    <row r="68" spans="1:4" ht="15">
      <c r="A68" s="29"/>
      <c r="B68" s="26"/>
      <c r="C68" s="30"/>
      <c r="D68" s="31"/>
    </row>
    <row r="69" spans="1:4" ht="15">
      <c r="A69" s="29"/>
      <c r="B69" s="26"/>
      <c r="C69" s="30"/>
      <c r="D69" s="31"/>
    </row>
    <row r="70" spans="1:4" ht="15">
      <c r="A70" s="29"/>
      <c r="B70" s="26"/>
      <c r="C70" s="30"/>
      <c r="D70" s="31"/>
    </row>
    <row r="71" spans="1:4" ht="15">
      <c r="A71" s="62"/>
      <c r="B71" s="62"/>
      <c r="C71" s="32"/>
      <c r="D71" s="33"/>
    </row>
    <row r="72" spans="1:4" ht="15">
      <c r="A72" s="23"/>
      <c r="B72" s="23"/>
      <c r="C72" s="23"/>
      <c r="D72" s="23"/>
    </row>
    <row r="73" spans="1:4" ht="15">
      <c r="A73" s="63"/>
      <c r="B73" s="63"/>
      <c r="C73" s="63"/>
      <c r="D73" s="63"/>
    </row>
    <row r="74" spans="1:4">
      <c r="A74" s="51"/>
      <c r="B74" s="51"/>
      <c r="C74" s="51"/>
      <c r="D74" s="51"/>
    </row>
    <row r="75" spans="1:4">
      <c r="A75" s="51"/>
      <c r="B75" s="51"/>
      <c r="C75" s="51"/>
      <c r="D75" s="51"/>
    </row>
    <row r="76" spans="1:4" ht="15">
      <c r="A76" s="23"/>
      <c r="B76" s="23"/>
      <c r="C76" s="23"/>
      <c r="D76" s="23"/>
    </row>
    <row r="77" spans="1:4" ht="15">
      <c r="A77" s="23"/>
      <c r="B77" s="23"/>
      <c r="C77" s="23"/>
      <c r="D77" s="23"/>
    </row>
    <row r="78" spans="1:4" ht="15">
      <c r="A78" s="23"/>
      <c r="B78" s="52"/>
      <c r="C78" s="52"/>
      <c r="D78" s="52"/>
    </row>
  </sheetData>
  <sheetProtection password="8680" sheet="1" objects="1" scenarios="1"/>
  <mergeCells count="50">
    <mergeCell ref="A1:F1"/>
    <mergeCell ref="A2:F2"/>
    <mergeCell ref="A29:B29"/>
    <mergeCell ref="A36:B36"/>
    <mergeCell ref="D36:E36"/>
    <mergeCell ref="A15:B15"/>
    <mergeCell ref="D15:E15"/>
    <mergeCell ref="A19:E19"/>
    <mergeCell ref="A20:B20"/>
    <mergeCell ref="D20:E20"/>
    <mergeCell ref="A23:E23"/>
    <mergeCell ref="A4:B4"/>
    <mergeCell ref="D4:E4"/>
    <mergeCell ref="A11:E11"/>
    <mergeCell ref="A12:B12"/>
    <mergeCell ref="D12:E12"/>
    <mergeCell ref="A39:E39"/>
    <mergeCell ref="A35:E35"/>
    <mergeCell ref="A40:B40"/>
    <mergeCell ref="D40:E40"/>
    <mergeCell ref="A24:B24"/>
    <mergeCell ref="D24:E24"/>
    <mergeCell ref="A27:E27"/>
    <mergeCell ref="A28:B28"/>
    <mergeCell ref="C28:D28"/>
    <mergeCell ref="D25:D26"/>
    <mergeCell ref="A14:E14"/>
    <mergeCell ref="D5:D10"/>
    <mergeCell ref="F5:F10"/>
    <mergeCell ref="D16:D18"/>
    <mergeCell ref="F16:F18"/>
    <mergeCell ref="D21:D22"/>
    <mergeCell ref="F21:F22"/>
    <mergeCell ref="D37:D38"/>
    <mergeCell ref="F37:F38"/>
    <mergeCell ref="F25:F26"/>
    <mergeCell ref="F30:F34"/>
    <mergeCell ref="A74:D75"/>
    <mergeCell ref="B78:D78"/>
    <mergeCell ref="A54:F54"/>
    <mergeCell ref="D41:D47"/>
    <mergeCell ref="F41:F47"/>
    <mergeCell ref="A58:D58"/>
    <mergeCell ref="A71:B71"/>
    <mergeCell ref="A73:D73"/>
    <mergeCell ref="A48:E48"/>
    <mergeCell ref="A49:B49"/>
    <mergeCell ref="D49:E49"/>
    <mergeCell ref="A51:E51"/>
    <mergeCell ref="A52:E52"/>
  </mergeCells>
  <printOptions horizontalCentered="1"/>
  <pageMargins left="0.23622047244094491" right="0.23622047244094491" top="0.70866141732283472" bottom="0.70866141732283472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B1:E21"/>
  <sheetViews>
    <sheetView showGridLines="0" workbookViewId="0">
      <selection activeCell="B17" sqref="B17:E18"/>
    </sheetView>
  </sheetViews>
  <sheetFormatPr defaultColWidth="8.85546875" defaultRowHeight="15"/>
  <cols>
    <col min="1" max="1" width="9" style="23" customWidth="1"/>
    <col min="2" max="2" width="12" style="23" customWidth="1"/>
    <col min="3" max="3" width="34.85546875" style="23" customWidth="1"/>
    <col min="4" max="16384" width="8.85546875" style="23"/>
  </cols>
  <sheetData>
    <row r="1" spans="2:5" ht="15.75">
      <c r="B1" s="80" t="s">
        <v>100</v>
      </c>
      <c r="C1" s="80"/>
      <c r="D1" s="80"/>
      <c r="E1" s="80"/>
    </row>
    <row r="2" spans="2:5">
      <c r="B2" s="34" t="s">
        <v>68</v>
      </c>
      <c r="C2" s="35">
        <f>+'Calculation '!B3</f>
        <v>0</v>
      </c>
      <c r="D2" s="36"/>
      <c r="E2" s="36"/>
    </row>
    <row r="3" spans="2:5">
      <c r="B3" s="34" t="s">
        <v>71</v>
      </c>
      <c r="C3" s="35" t="str">
        <f>+'Calculation '!D3</f>
        <v>SMS-AGROMETEOROLOGY</v>
      </c>
      <c r="D3" s="36"/>
      <c r="E3" s="36"/>
    </row>
    <row r="4" spans="2:5" ht="45">
      <c r="B4" s="37" t="s">
        <v>74</v>
      </c>
      <c r="C4" s="37" t="s">
        <v>75</v>
      </c>
      <c r="D4" s="38" t="s">
        <v>76</v>
      </c>
      <c r="E4" s="38" t="s">
        <v>72</v>
      </c>
    </row>
    <row r="5" spans="2:5">
      <c r="B5" s="39" t="s">
        <v>84</v>
      </c>
      <c r="C5" s="40" t="s">
        <v>73</v>
      </c>
      <c r="D5" s="41">
        <v>50</v>
      </c>
      <c r="E5" s="42">
        <f>+'Calculation '!F11</f>
        <v>0</v>
      </c>
    </row>
    <row r="6" spans="2:5">
      <c r="B6" s="39" t="s">
        <v>87</v>
      </c>
      <c r="C6" s="40" t="s">
        <v>70</v>
      </c>
      <c r="D6" s="41">
        <v>2</v>
      </c>
      <c r="E6" s="42">
        <f>+'Calculation '!F14</f>
        <v>0</v>
      </c>
    </row>
    <row r="7" spans="2:5">
      <c r="B7" s="39" t="s">
        <v>85</v>
      </c>
      <c r="C7" s="40" t="s">
        <v>77</v>
      </c>
      <c r="D7" s="41">
        <v>2</v>
      </c>
      <c r="E7" s="42">
        <f>+'Calculation '!F19</f>
        <v>0</v>
      </c>
    </row>
    <row r="8" spans="2:5">
      <c r="B8" s="39" t="s">
        <v>86</v>
      </c>
      <c r="C8" s="40" t="s">
        <v>78</v>
      </c>
      <c r="D8" s="41">
        <v>2</v>
      </c>
      <c r="E8" s="42">
        <f>+'Calculation '!F23</f>
        <v>0</v>
      </c>
    </row>
    <row r="9" spans="2:5">
      <c r="B9" s="39" t="s">
        <v>88</v>
      </c>
      <c r="C9" s="40" t="s">
        <v>79</v>
      </c>
      <c r="D9" s="41">
        <v>1</v>
      </c>
      <c r="E9" s="42">
        <f>+'Calculation '!F27</f>
        <v>0</v>
      </c>
    </row>
    <row r="10" spans="2:5">
      <c r="B10" s="39" t="s">
        <v>89</v>
      </c>
      <c r="C10" s="40" t="s">
        <v>80</v>
      </c>
      <c r="D10" s="41">
        <v>9</v>
      </c>
      <c r="E10" s="42">
        <f>+'Calculation '!F35</f>
        <v>0</v>
      </c>
    </row>
    <row r="11" spans="2:5">
      <c r="B11" s="39" t="s">
        <v>90</v>
      </c>
      <c r="C11" s="40" t="s">
        <v>81</v>
      </c>
      <c r="D11" s="41">
        <v>2</v>
      </c>
      <c r="E11" s="42">
        <f>+'Calculation '!F39</f>
        <v>0</v>
      </c>
    </row>
    <row r="12" spans="2:5">
      <c r="B12" s="39" t="s">
        <v>91</v>
      </c>
      <c r="C12" s="40" t="s">
        <v>82</v>
      </c>
      <c r="D12" s="41">
        <v>10</v>
      </c>
      <c r="E12" s="42">
        <f>+'Calculation '!F48</f>
        <v>0</v>
      </c>
    </row>
    <row r="13" spans="2:5">
      <c r="B13" s="39" t="s">
        <v>92</v>
      </c>
      <c r="C13" s="40" t="s">
        <v>83</v>
      </c>
      <c r="D13" s="41">
        <v>2</v>
      </c>
      <c r="E13" s="42">
        <f>+'Calculation '!F51</f>
        <v>0</v>
      </c>
    </row>
    <row r="14" spans="2:5">
      <c r="B14" s="43" t="s">
        <v>33</v>
      </c>
      <c r="C14" s="43"/>
      <c r="D14" s="44">
        <v>80</v>
      </c>
      <c r="E14" s="45">
        <f>+SUM(E5:E13)</f>
        <v>0</v>
      </c>
    </row>
    <row r="15" spans="2:5">
      <c r="B15" s="36"/>
      <c r="C15" s="36"/>
      <c r="D15" s="36"/>
      <c r="E15" s="36"/>
    </row>
    <row r="16" spans="2:5">
      <c r="B16" s="77" t="s">
        <v>94</v>
      </c>
      <c r="C16" s="77"/>
      <c r="D16" s="77"/>
      <c r="E16" s="77"/>
    </row>
    <row r="17" spans="2:5" ht="14.45" customHeight="1">
      <c r="B17" s="78" t="s">
        <v>95</v>
      </c>
      <c r="C17" s="78"/>
      <c r="D17" s="78"/>
      <c r="E17" s="78"/>
    </row>
    <row r="18" spans="2:5" ht="34.15" customHeight="1">
      <c r="B18" s="78"/>
      <c r="C18" s="78"/>
      <c r="D18" s="78"/>
      <c r="E18" s="78"/>
    </row>
    <row r="19" spans="2:5">
      <c r="B19" s="36"/>
      <c r="C19" s="36"/>
      <c r="D19" s="36"/>
      <c r="E19" s="36"/>
    </row>
    <row r="20" spans="2:5">
      <c r="B20" s="36"/>
      <c r="C20" s="36"/>
      <c r="D20" s="36"/>
      <c r="E20" s="36"/>
    </row>
    <row r="21" spans="2:5">
      <c r="B21" s="36"/>
      <c r="C21" s="79" t="s">
        <v>93</v>
      </c>
      <c r="D21" s="79"/>
      <c r="E21" s="79"/>
    </row>
  </sheetData>
  <sheetProtection password="8680" sheet="1" objects="1" scenarios="1"/>
  <mergeCells count="4">
    <mergeCell ref="B16:E16"/>
    <mergeCell ref="B17:E18"/>
    <mergeCell ref="C21:E21"/>
    <mergeCell ref="B1:E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 </vt:lpstr>
      <vt:lpstr>Summary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2023-02-21T05:54:58Z</dcterms:modified>
</cp:coreProperties>
</file>